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<sst xmlns="http://schemas.openxmlformats.org/spreadsheetml/2006/main" count="174" uniqueCount="43">
  <si>
    <t>Course</t>
  </si>
  <si>
    <t>Units</t>
  </si>
  <si>
    <t>Maximum</t>
  </si>
  <si>
    <t>Percentage</t>
  </si>
  <si>
    <t>Fill</t>
  </si>
  <si>
    <t xml:space="preserve"> Enrollments</t>
  </si>
  <si>
    <t>Initial</t>
  </si>
  <si>
    <t>Student</t>
  </si>
  <si>
    <t>Computer Science Enrollments - Fall 2006</t>
  </si>
  <si>
    <t>CSCI 7-E01</t>
  </si>
  <si>
    <t>CSCI 8-01</t>
  </si>
  <si>
    <t>CSCI 8-02</t>
  </si>
  <si>
    <t>CSCI 8-071</t>
  </si>
  <si>
    <t>CSCI 10-01</t>
  </si>
  <si>
    <t>CSCI 14-01</t>
  </si>
  <si>
    <t>CSCI 14-ON1</t>
  </si>
  <si>
    <t>CSCI 20-01</t>
  </si>
  <si>
    <t>CSCI 41-ON1</t>
  </si>
  <si>
    <t>CSCI 19A-01</t>
  </si>
  <si>
    <t>Total</t>
  </si>
  <si>
    <t>Computer Science Enrollments - Spring 2007</t>
  </si>
  <si>
    <t>CSCI 15-01</t>
  </si>
  <si>
    <t>CSCI 21-01</t>
  </si>
  <si>
    <t>CSCI 44A-E71</t>
  </si>
  <si>
    <t>CSCI 44B-E71</t>
  </si>
  <si>
    <t>CSCI 9922-82</t>
  </si>
  <si>
    <t>Computer Science Enrollments - Fall 2007</t>
  </si>
  <si>
    <t>CSCI 7-EN1</t>
  </si>
  <si>
    <t>Computer Science Enrollments - Spring 2008</t>
  </si>
  <si>
    <t>CSCI 7-E02</t>
  </si>
  <si>
    <t>CSCI 14-02</t>
  </si>
  <si>
    <t>Computer Science Enrollments - Fall 2008</t>
  </si>
  <si>
    <t>CSCI 9922-01</t>
  </si>
  <si>
    <t>Computer Science Enrollments - Spring 2009</t>
  </si>
  <si>
    <t>CSCI 8-ON1</t>
  </si>
  <si>
    <t>Grand Total</t>
  </si>
  <si>
    <t>Succcess</t>
  </si>
  <si>
    <t>Failure</t>
  </si>
  <si>
    <t>Success</t>
  </si>
  <si>
    <t>Computer Science Enrollments - Spring 2006</t>
  </si>
  <si>
    <t>CSCI 7-E71</t>
  </si>
  <si>
    <t>Withdrawal</t>
  </si>
  <si>
    <t>Grand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</si>
</sst>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3" max="3" width="14.00390625" style="0" customWidth="1"/>
    <col min="4" max="4" width="11.57421875" style="0" customWidth="1"/>
    <col min="5" max="5" width="12.421875" style="0" customWidth="1"/>
    <col min="8" max="8" width="12.421875" style="0" customWidth="1"/>
    <col min="9" max="9" width="11.421875" style="0" customWidth="1"/>
  </cols>
  <sheetData>
    <row r="1" ht="12.75">
      <c r="A1" s="1" t="s">
        <v>39</v>
      </c>
    </row>
    <row r="2" spans="1:9" ht="12.75">
      <c r="A2" s="2"/>
      <c r="B2" s="2"/>
      <c r="C2" s="2" t="s">
        <v>6</v>
      </c>
      <c r="D2" s="2" t="s">
        <v>7</v>
      </c>
      <c r="E2" s="2" t="s">
        <v>3</v>
      </c>
      <c r="I2" s="2" t="s">
        <v>3</v>
      </c>
    </row>
    <row r="3" spans="1:9" ht="12.75">
      <c r="A3" s="3" t="s">
        <v>0</v>
      </c>
      <c r="B3" s="3" t="s">
        <v>1</v>
      </c>
      <c r="C3" s="3" t="s">
        <v>5</v>
      </c>
      <c r="D3" s="3" t="s">
        <v>2</v>
      </c>
      <c r="E3" s="3" t="s">
        <v>4</v>
      </c>
      <c r="F3" s="3" t="s">
        <v>36</v>
      </c>
      <c r="G3" s="3" t="s">
        <v>37</v>
      </c>
      <c r="H3" s="3" t="s">
        <v>41</v>
      </c>
      <c r="I3" s="3" t="s">
        <v>38</v>
      </c>
    </row>
    <row r="4" spans="1:8" ht="12.75">
      <c r="A4" s="1" t="s">
        <v>9</v>
      </c>
      <c r="B4" s="5">
        <v>3</v>
      </c>
      <c r="C4" s="4">
        <v>18</v>
      </c>
      <c r="D4" s="4">
        <v>35</v>
      </c>
      <c r="E4" s="6">
        <f>C4/D4</f>
        <v>0.5142857142857142</v>
      </c>
      <c r="F4" s="9"/>
      <c r="G4" s="9"/>
      <c r="H4" s="9"/>
    </row>
    <row r="5" spans="1:9" ht="12.75">
      <c r="A5" s="1" t="s">
        <v>40</v>
      </c>
      <c r="B5" s="5">
        <v>3</v>
      </c>
      <c r="C5" s="4">
        <v>17</v>
      </c>
      <c r="D5" s="4">
        <v>35</v>
      </c>
      <c r="E5" s="6">
        <f aca="true" t="shared" si="0" ref="E5:E13">C5/D5</f>
        <v>0.4857142857142857</v>
      </c>
      <c r="F5" s="9">
        <v>12</v>
      </c>
      <c r="G5" s="9">
        <v>10</v>
      </c>
      <c r="H5" s="9">
        <v>13</v>
      </c>
      <c r="I5" s="8">
        <f>F5/35</f>
        <v>0.34285714285714286</v>
      </c>
    </row>
    <row r="6" spans="1:9" ht="12.75">
      <c r="A6" s="1" t="s">
        <v>10</v>
      </c>
      <c r="B6" s="5">
        <v>3</v>
      </c>
      <c r="C6" s="4">
        <v>39</v>
      </c>
      <c r="D6" s="4">
        <v>35</v>
      </c>
      <c r="E6" s="6">
        <f t="shared" si="0"/>
        <v>1.1142857142857143</v>
      </c>
      <c r="F6" s="9"/>
      <c r="G6" s="9"/>
      <c r="H6" s="9"/>
      <c r="I6" s="8"/>
    </row>
    <row r="7" spans="1:9" ht="12.75">
      <c r="A7" s="1" t="s">
        <v>12</v>
      </c>
      <c r="B7" s="5">
        <v>3</v>
      </c>
      <c r="C7" s="4">
        <v>20</v>
      </c>
      <c r="D7" s="4">
        <v>35</v>
      </c>
      <c r="E7" s="6">
        <f t="shared" si="0"/>
        <v>0.5714285714285714</v>
      </c>
      <c r="F7" s="9">
        <v>37</v>
      </c>
      <c r="G7" s="9">
        <v>12</v>
      </c>
      <c r="H7" s="9">
        <v>10</v>
      </c>
      <c r="I7" s="8">
        <f>F7/59</f>
        <v>0.6271186440677966</v>
      </c>
    </row>
    <row r="8" spans="1:9" ht="12.75">
      <c r="A8" s="1" t="s">
        <v>13</v>
      </c>
      <c r="B8" s="5">
        <v>4</v>
      </c>
      <c r="C8" s="4">
        <v>14</v>
      </c>
      <c r="D8" s="4">
        <v>35</v>
      </c>
      <c r="E8" s="6">
        <f t="shared" si="0"/>
        <v>0.4</v>
      </c>
      <c r="F8" s="9">
        <v>4</v>
      </c>
      <c r="G8" s="9">
        <v>4</v>
      </c>
      <c r="H8" s="9">
        <v>6</v>
      </c>
      <c r="I8" s="8">
        <f>F8/14</f>
        <v>0.2857142857142857</v>
      </c>
    </row>
    <row r="9" spans="1:9" ht="12.75">
      <c r="A9" s="1" t="s">
        <v>14</v>
      </c>
      <c r="B9" s="5">
        <v>4</v>
      </c>
      <c r="C9" s="4">
        <v>28</v>
      </c>
      <c r="D9" s="4">
        <v>35</v>
      </c>
      <c r="E9" s="6">
        <f t="shared" si="0"/>
        <v>0.8</v>
      </c>
      <c r="F9" s="9"/>
      <c r="G9" s="9"/>
      <c r="H9" s="9"/>
      <c r="I9" s="8"/>
    </row>
    <row r="10" spans="1:9" ht="12.75">
      <c r="A10" s="1" t="s">
        <v>15</v>
      </c>
      <c r="B10" s="5">
        <v>4</v>
      </c>
      <c r="C10" s="4">
        <v>39</v>
      </c>
      <c r="D10" s="4">
        <v>35</v>
      </c>
      <c r="E10" s="6">
        <f t="shared" si="0"/>
        <v>1.1142857142857143</v>
      </c>
      <c r="F10" s="9">
        <v>34</v>
      </c>
      <c r="G10" s="9">
        <v>9</v>
      </c>
      <c r="H10" s="9">
        <v>24</v>
      </c>
      <c r="I10" s="8">
        <f>F10/67</f>
        <v>0.5074626865671642</v>
      </c>
    </row>
    <row r="11" spans="1:9" ht="12.75">
      <c r="A11" s="1" t="s">
        <v>21</v>
      </c>
      <c r="B11" s="5">
        <v>4</v>
      </c>
      <c r="C11" s="4">
        <v>19</v>
      </c>
      <c r="D11" s="4">
        <v>35</v>
      </c>
      <c r="E11" s="6">
        <f t="shared" si="0"/>
        <v>0.5428571428571428</v>
      </c>
      <c r="F11" s="9">
        <v>14</v>
      </c>
      <c r="G11" s="9">
        <v>1</v>
      </c>
      <c r="H11" s="9">
        <v>3</v>
      </c>
      <c r="I11" s="8">
        <f>F11/18</f>
        <v>0.7777777777777778</v>
      </c>
    </row>
    <row r="12" spans="1:9" ht="12.75">
      <c r="A12" s="1" t="s">
        <v>22</v>
      </c>
      <c r="B12" s="5">
        <v>4</v>
      </c>
      <c r="C12" s="4">
        <v>19</v>
      </c>
      <c r="D12" s="4">
        <v>35</v>
      </c>
      <c r="E12" s="6">
        <f t="shared" si="0"/>
        <v>0.5428571428571428</v>
      </c>
      <c r="F12" s="9">
        <v>11</v>
      </c>
      <c r="G12" s="9">
        <v>5</v>
      </c>
      <c r="H12" s="9">
        <v>3</v>
      </c>
      <c r="I12" s="8">
        <f>F12/19</f>
        <v>0.5789473684210527</v>
      </c>
    </row>
    <row r="13" spans="1:9" ht="12.75">
      <c r="A13" s="1" t="s">
        <v>17</v>
      </c>
      <c r="B13" s="5">
        <v>2</v>
      </c>
      <c r="C13" s="4">
        <v>25</v>
      </c>
      <c r="D13" s="4">
        <v>35</v>
      </c>
      <c r="E13" s="6">
        <f t="shared" si="0"/>
        <v>0.7142857142857143</v>
      </c>
      <c r="F13" s="9">
        <v>11</v>
      </c>
      <c r="G13" s="9">
        <v>13</v>
      </c>
      <c r="H13" s="9">
        <v>1</v>
      </c>
      <c r="I13" s="8">
        <f>F13/25</f>
        <v>0.44</v>
      </c>
    </row>
    <row r="14" spans="2:5" ht="12.75">
      <c r="B14" s="4"/>
      <c r="C14" s="4"/>
      <c r="D14" s="4"/>
      <c r="E14" s="4"/>
    </row>
    <row r="15" spans="1:9" ht="12.75">
      <c r="A15" s="1" t="s">
        <v>19</v>
      </c>
      <c r="B15" s="4">
        <f>COUNTA(A4:A13)</f>
        <v>10</v>
      </c>
      <c r="C15" s="4">
        <f>SUM(C4:C13)</f>
        <v>238</v>
      </c>
      <c r="D15" s="4">
        <f>SUM(D4:D13)</f>
        <v>350</v>
      </c>
      <c r="E15" s="6">
        <f>C15/D15</f>
        <v>0.68</v>
      </c>
      <c r="F15" s="10">
        <f>SUM(F4:F13)</f>
        <v>123</v>
      </c>
      <c r="G15" s="10">
        <f>SUM(G4:G13)</f>
        <v>54</v>
      </c>
      <c r="H15" s="10">
        <f>SUM(H4:H13)</f>
        <v>60</v>
      </c>
      <c r="I15" s="8">
        <f>F15/C15</f>
        <v>0.5168067226890757</v>
      </c>
    </row>
    <row r="17" ht="12.75">
      <c r="A17" s="1" t="s">
        <v>8</v>
      </c>
    </row>
    <row r="18" spans="1:9" ht="12.75">
      <c r="A18" s="2"/>
      <c r="B18" s="2"/>
      <c r="C18" s="2" t="s">
        <v>6</v>
      </c>
      <c r="D18" s="2" t="s">
        <v>7</v>
      </c>
      <c r="E18" s="2" t="s">
        <v>3</v>
      </c>
      <c r="I18" s="2" t="s">
        <v>3</v>
      </c>
    </row>
    <row r="19" spans="1:9" ht="12.75">
      <c r="A19" s="3" t="s">
        <v>0</v>
      </c>
      <c r="B19" s="3" t="s">
        <v>1</v>
      </c>
      <c r="C19" s="3" t="s">
        <v>5</v>
      </c>
      <c r="D19" s="3" t="s">
        <v>2</v>
      </c>
      <c r="E19" s="3" t="s">
        <v>4</v>
      </c>
      <c r="F19" s="3" t="s">
        <v>36</v>
      </c>
      <c r="G19" s="3" t="s">
        <v>37</v>
      </c>
      <c r="H19" s="3" t="s">
        <v>41</v>
      </c>
      <c r="I19" s="3" t="s">
        <v>38</v>
      </c>
    </row>
    <row r="20" spans="1:8" ht="12.75">
      <c r="A20" s="1" t="s">
        <v>9</v>
      </c>
      <c r="B20" s="5">
        <v>3</v>
      </c>
      <c r="C20" s="4">
        <v>31</v>
      </c>
      <c r="D20" s="4">
        <v>35</v>
      </c>
      <c r="E20" s="6">
        <f>C20/D20</f>
        <v>0.8857142857142857</v>
      </c>
      <c r="F20" s="9"/>
      <c r="G20" s="9"/>
      <c r="H20" s="9"/>
    </row>
    <row r="21" spans="1:9" ht="12.75">
      <c r="A21" s="1" t="s">
        <v>27</v>
      </c>
      <c r="B21" s="5">
        <v>3</v>
      </c>
      <c r="C21" s="4">
        <v>37</v>
      </c>
      <c r="D21" s="4">
        <v>35</v>
      </c>
      <c r="E21" s="6">
        <f aca="true" t="shared" si="1" ref="E21:E32">C21/D21</f>
        <v>1.0571428571428572</v>
      </c>
      <c r="F21" s="9">
        <v>30</v>
      </c>
      <c r="G21" s="9">
        <v>9</v>
      </c>
      <c r="H21" s="9">
        <v>30</v>
      </c>
      <c r="I21" s="8">
        <f>F21/69</f>
        <v>0.43478260869565216</v>
      </c>
    </row>
    <row r="22" spans="1:9" ht="12.75">
      <c r="A22" s="1" t="s">
        <v>10</v>
      </c>
      <c r="B22" s="5">
        <v>3</v>
      </c>
      <c r="C22" s="4">
        <v>41</v>
      </c>
      <c r="D22" s="4">
        <v>35</v>
      </c>
      <c r="E22" s="6">
        <f t="shared" si="1"/>
        <v>1.1714285714285715</v>
      </c>
      <c r="F22" s="9"/>
      <c r="G22" s="9"/>
      <c r="H22" s="9"/>
      <c r="I22" s="8"/>
    </row>
    <row r="23" spans="1:9" ht="12.75">
      <c r="A23" s="1" t="s">
        <v>11</v>
      </c>
      <c r="B23" s="5">
        <v>3</v>
      </c>
      <c r="C23" s="4">
        <v>30</v>
      </c>
      <c r="D23" s="4">
        <v>35</v>
      </c>
      <c r="E23" s="6">
        <f t="shared" si="1"/>
        <v>0.8571428571428571</v>
      </c>
      <c r="F23" s="9"/>
      <c r="G23" s="9"/>
      <c r="H23" s="9"/>
      <c r="I23" s="8"/>
    </row>
    <row r="24" spans="1:9" ht="12.75">
      <c r="A24" s="1" t="s">
        <v>12</v>
      </c>
      <c r="B24" s="5">
        <v>3</v>
      </c>
      <c r="C24" s="4">
        <v>40</v>
      </c>
      <c r="D24" s="4">
        <v>35</v>
      </c>
      <c r="E24" s="6">
        <f t="shared" si="1"/>
        <v>1.1428571428571428</v>
      </c>
      <c r="F24" s="9">
        <v>68</v>
      </c>
      <c r="G24" s="9">
        <v>11</v>
      </c>
      <c r="H24" s="9">
        <v>32</v>
      </c>
      <c r="I24" s="8">
        <f>F24/111</f>
        <v>0.6126126126126126</v>
      </c>
    </row>
    <row r="25" spans="1:9" ht="12.75">
      <c r="A25" s="1" t="s">
        <v>13</v>
      </c>
      <c r="B25" s="5">
        <v>4</v>
      </c>
      <c r="C25" s="4">
        <v>22</v>
      </c>
      <c r="D25" s="4">
        <v>35</v>
      </c>
      <c r="E25" s="6">
        <f t="shared" si="1"/>
        <v>0.6285714285714286</v>
      </c>
      <c r="F25" s="9">
        <v>9</v>
      </c>
      <c r="G25" s="9">
        <v>5</v>
      </c>
      <c r="H25" s="9">
        <v>8</v>
      </c>
      <c r="I25" s="8">
        <f>F25/22</f>
        <v>0.4090909090909091</v>
      </c>
    </row>
    <row r="26" spans="1:9" ht="12.75">
      <c r="A26" s="1" t="s">
        <v>14</v>
      </c>
      <c r="B26" s="5">
        <v>4</v>
      </c>
      <c r="C26" s="4">
        <v>27</v>
      </c>
      <c r="D26" s="4">
        <v>35</v>
      </c>
      <c r="E26" s="6">
        <f t="shared" si="1"/>
        <v>0.7714285714285715</v>
      </c>
      <c r="F26" s="9"/>
      <c r="G26" s="9"/>
      <c r="H26" s="9"/>
      <c r="I26" s="8"/>
    </row>
    <row r="27" spans="1:9" ht="12.75">
      <c r="A27" s="1" t="s">
        <v>15</v>
      </c>
      <c r="B27" s="5">
        <v>4</v>
      </c>
      <c r="C27" s="4">
        <v>38</v>
      </c>
      <c r="D27" s="4">
        <v>35</v>
      </c>
      <c r="E27" s="6">
        <f t="shared" si="1"/>
        <v>1.0857142857142856</v>
      </c>
      <c r="F27" s="9">
        <v>34</v>
      </c>
      <c r="G27" s="9">
        <v>8</v>
      </c>
      <c r="H27" s="9">
        <v>23</v>
      </c>
      <c r="I27" s="8">
        <f>F27/65</f>
        <v>0.5230769230769231</v>
      </c>
    </row>
    <row r="28" spans="1:9" ht="12.75">
      <c r="A28" s="1" t="s">
        <v>18</v>
      </c>
      <c r="B28" s="5">
        <v>4</v>
      </c>
      <c r="C28" s="4">
        <v>21</v>
      </c>
      <c r="D28" s="4">
        <v>35</v>
      </c>
      <c r="E28" s="6">
        <f t="shared" si="1"/>
        <v>0.6</v>
      </c>
      <c r="F28" s="9">
        <v>15</v>
      </c>
      <c r="G28" s="9">
        <v>1</v>
      </c>
      <c r="H28" s="9">
        <v>5</v>
      </c>
      <c r="I28" s="8">
        <f>F28/21</f>
        <v>0.7142857142857143</v>
      </c>
    </row>
    <row r="29" spans="1:9" ht="12.75">
      <c r="A29" s="1" t="s">
        <v>16</v>
      </c>
      <c r="B29" s="5">
        <v>4</v>
      </c>
      <c r="C29" s="4">
        <v>13</v>
      </c>
      <c r="D29" s="4">
        <v>35</v>
      </c>
      <c r="E29" s="6">
        <f t="shared" si="1"/>
        <v>0.37142857142857144</v>
      </c>
      <c r="F29" s="9">
        <v>10</v>
      </c>
      <c r="G29" s="9">
        <v>1</v>
      </c>
      <c r="H29" s="9">
        <v>2</v>
      </c>
      <c r="I29" s="8">
        <f>F29/13</f>
        <v>0.7692307692307693</v>
      </c>
    </row>
    <row r="30" spans="1:9" ht="12.75">
      <c r="A30" s="1" t="s">
        <v>17</v>
      </c>
      <c r="B30" s="5">
        <v>2</v>
      </c>
      <c r="C30" s="4">
        <v>23</v>
      </c>
      <c r="D30" s="4">
        <v>35</v>
      </c>
      <c r="E30" s="6">
        <f t="shared" si="1"/>
        <v>0.6571428571428571</v>
      </c>
      <c r="F30" s="9">
        <v>11</v>
      </c>
      <c r="G30" s="9">
        <v>2</v>
      </c>
      <c r="H30" s="9">
        <v>10</v>
      </c>
      <c r="I30" s="8">
        <f>F30/23</f>
        <v>0.4782608695652174</v>
      </c>
    </row>
    <row r="31" spans="2:5" ht="12.75">
      <c r="B31" s="4"/>
      <c r="C31" s="4"/>
      <c r="D31" s="4"/>
      <c r="E31" s="4"/>
    </row>
    <row r="32" spans="1:9" ht="12.75">
      <c r="A32" s="1" t="s">
        <v>19</v>
      </c>
      <c r="B32" s="4">
        <f>COUNTA(A20:A30)</f>
        <v>11</v>
      </c>
      <c r="C32" s="4">
        <f>SUM(C20:C30)</f>
        <v>323</v>
      </c>
      <c r="D32" s="4">
        <f>SUM(D20:D30)</f>
        <v>385</v>
      </c>
      <c r="E32" s="6">
        <f t="shared" si="1"/>
        <v>0.8389610389610389</v>
      </c>
      <c r="F32" s="10">
        <f>SUM(F21:F30)</f>
        <v>177</v>
      </c>
      <c r="G32" s="10">
        <f>SUM(G21:G30)</f>
        <v>37</v>
      </c>
      <c r="H32" s="10">
        <f>SUM(H21:H30)</f>
        <v>110</v>
      </c>
      <c r="I32" s="8">
        <f>F32/C32</f>
        <v>0.5479876160990712</v>
      </c>
    </row>
    <row r="33" spans="2:5" ht="12.75">
      <c r="B33" s="4"/>
      <c r="C33" s="4"/>
      <c r="D33" s="4"/>
      <c r="E33" s="4"/>
    </row>
    <row r="34" spans="1:5" ht="12.75">
      <c r="A34" s="1" t="s">
        <v>20</v>
      </c>
      <c r="B34" s="4"/>
      <c r="C34" s="4"/>
      <c r="D34" s="4"/>
      <c r="E34" s="4"/>
    </row>
    <row r="35" spans="1:9" ht="12.75">
      <c r="A35" s="2"/>
      <c r="B35" s="2"/>
      <c r="C35" s="2" t="s">
        <v>6</v>
      </c>
      <c r="D35" s="2" t="s">
        <v>7</v>
      </c>
      <c r="E35" s="2" t="s">
        <v>3</v>
      </c>
      <c r="I35" s="2" t="s">
        <v>3</v>
      </c>
    </row>
    <row r="36" spans="1:9" ht="12.75">
      <c r="A36" s="3" t="s">
        <v>0</v>
      </c>
      <c r="B36" s="3" t="s">
        <v>1</v>
      </c>
      <c r="C36" s="3" t="s">
        <v>5</v>
      </c>
      <c r="D36" s="3" t="s">
        <v>2</v>
      </c>
      <c r="E36" s="3" t="s">
        <v>4</v>
      </c>
      <c r="F36" s="3" t="s">
        <v>36</v>
      </c>
      <c r="G36" s="3" t="s">
        <v>37</v>
      </c>
      <c r="H36" s="3" t="s">
        <v>41</v>
      </c>
      <c r="I36" s="3" t="s">
        <v>38</v>
      </c>
    </row>
    <row r="37" spans="1:8" ht="12.75">
      <c r="A37" s="1" t="s">
        <v>9</v>
      </c>
      <c r="B37" s="5">
        <v>3</v>
      </c>
      <c r="C37" s="4">
        <v>35</v>
      </c>
      <c r="D37" s="4">
        <v>35</v>
      </c>
      <c r="E37" s="6">
        <f>C37/D37</f>
        <v>1</v>
      </c>
      <c r="F37" s="9"/>
      <c r="G37" s="9"/>
      <c r="H37" s="9"/>
    </row>
    <row r="38" spans="1:9" ht="12.75">
      <c r="A38" s="1" t="s">
        <v>27</v>
      </c>
      <c r="B38" s="5">
        <v>3</v>
      </c>
      <c r="C38" s="4">
        <v>27</v>
      </c>
      <c r="D38" s="4">
        <v>35</v>
      </c>
      <c r="E38" s="6">
        <f aca="true" t="shared" si="2" ref="E38:E49">C38/D38</f>
        <v>0.7714285714285715</v>
      </c>
      <c r="F38" s="9">
        <v>27</v>
      </c>
      <c r="G38" s="9">
        <v>5</v>
      </c>
      <c r="H38" s="9">
        <v>30</v>
      </c>
      <c r="I38" s="6">
        <f>F38/62</f>
        <v>0.43548387096774194</v>
      </c>
    </row>
    <row r="39" spans="1:9" ht="12.75">
      <c r="A39" s="1" t="s">
        <v>10</v>
      </c>
      <c r="B39" s="5">
        <v>3</v>
      </c>
      <c r="C39" s="4">
        <v>37</v>
      </c>
      <c r="D39" s="4">
        <v>35</v>
      </c>
      <c r="E39" s="6">
        <f t="shared" si="2"/>
        <v>1.0571428571428572</v>
      </c>
      <c r="F39" s="9"/>
      <c r="G39" s="9"/>
      <c r="H39" s="9"/>
      <c r="I39" s="6"/>
    </row>
    <row r="40" spans="1:9" ht="12.75">
      <c r="A40" s="1" t="s">
        <v>11</v>
      </c>
      <c r="B40" s="5">
        <v>3</v>
      </c>
      <c r="C40" s="4">
        <v>17</v>
      </c>
      <c r="D40" s="4">
        <v>35</v>
      </c>
      <c r="E40" s="6">
        <f t="shared" si="2"/>
        <v>0.4857142857142857</v>
      </c>
      <c r="F40" s="9"/>
      <c r="G40" s="9"/>
      <c r="H40" s="9"/>
      <c r="I40" s="6"/>
    </row>
    <row r="41" spans="1:9" ht="12.75">
      <c r="A41" s="1" t="s">
        <v>12</v>
      </c>
      <c r="B41" s="5">
        <v>3</v>
      </c>
      <c r="C41" s="4">
        <v>27</v>
      </c>
      <c r="D41" s="4">
        <v>35</v>
      </c>
      <c r="E41" s="6">
        <f t="shared" si="2"/>
        <v>0.7714285714285715</v>
      </c>
      <c r="F41" s="9">
        <v>52</v>
      </c>
      <c r="G41" s="9">
        <v>4</v>
      </c>
      <c r="H41" s="9">
        <v>25</v>
      </c>
      <c r="I41" s="6">
        <f>F41/81</f>
        <v>0.6419753086419753</v>
      </c>
    </row>
    <row r="42" spans="1:9" ht="12.75">
      <c r="A42" s="1" t="s">
        <v>13</v>
      </c>
      <c r="B42" s="5">
        <v>4</v>
      </c>
      <c r="C42" s="4">
        <v>20</v>
      </c>
      <c r="D42" s="4">
        <v>35</v>
      </c>
      <c r="E42" s="6">
        <f t="shared" si="2"/>
        <v>0.5714285714285714</v>
      </c>
      <c r="F42" s="9">
        <v>9</v>
      </c>
      <c r="G42" s="9">
        <v>5</v>
      </c>
      <c r="H42" s="9">
        <v>6</v>
      </c>
      <c r="I42" s="6">
        <f>F42/20</f>
        <v>0.45</v>
      </c>
    </row>
    <row r="43" spans="1:9" ht="12.75">
      <c r="A43" s="1" t="s">
        <v>14</v>
      </c>
      <c r="B43" s="5">
        <v>4</v>
      </c>
      <c r="C43" s="4">
        <v>29</v>
      </c>
      <c r="D43" s="4">
        <v>35</v>
      </c>
      <c r="E43" s="6">
        <f t="shared" si="2"/>
        <v>0.8285714285714286</v>
      </c>
      <c r="F43" s="9"/>
      <c r="G43" s="9"/>
      <c r="H43" s="9"/>
      <c r="I43" s="6"/>
    </row>
    <row r="44" spans="1:9" ht="12.75">
      <c r="A44" s="1" t="s">
        <v>15</v>
      </c>
      <c r="B44" s="5">
        <v>4</v>
      </c>
      <c r="C44" s="4">
        <v>34</v>
      </c>
      <c r="D44" s="4">
        <v>35</v>
      </c>
      <c r="E44" s="6">
        <f t="shared" si="2"/>
        <v>0.9714285714285714</v>
      </c>
      <c r="F44" s="9">
        <v>29</v>
      </c>
      <c r="G44" s="9">
        <v>15</v>
      </c>
      <c r="H44" s="9">
        <v>19</v>
      </c>
      <c r="I44" s="6">
        <f>F44/63</f>
        <v>0.4603174603174603</v>
      </c>
    </row>
    <row r="45" spans="1:9" ht="12.75">
      <c r="A45" s="1" t="s">
        <v>21</v>
      </c>
      <c r="B45" s="5">
        <v>4</v>
      </c>
      <c r="C45" s="4">
        <v>11</v>
      </c>
      <c r="D45" s="4">
        <v>35</v>
      </c>
      <c r="E45" s="6">
        <f t="shared" si="2"/>
        <v>0.3142857142857143</v>
      </c>
      <c r="F45" s="9">
        <v>6</v>
      </c>
      <c r="G45" s="9">
        <v>2</v>
      </c>
      <c r="H45" s="9">
        <v>3</v>
      </c>
      <c r="I45" s="6">
        <f>F45/11</f>
        <v>0.5454545454545454</v>
      </c>
    </row>
    <row r="46" spans="1:9" ht="12.75">
      <c r="A46" s="1" t="s">
        <v>22</v>
      </c>
      <c r="B46" s="5">
        <v>4</v>
      </c>
      <c r="C46" s="4">
        <v>10</v>
      </c>
      <c r="D46" s="4">
        <v>35</v>
      </c>
      <c r="E46" s="6">
        <f t="shared" si="2"/>
        <v>0.2857142857142857</v>
      </c>
      <c r="F46" s="9">
        <v>8</v>
      </c>
      <c r="G46" s="9">
        <v>1</v>
      </c>
      <c r="H46" s="9">
        <v>1</v>
      </c>
      <c r="I46" s="6">
        <f>F46/10</f>
        <v>0.8</v>
      </c>
    </row>
    <row r="47" spans="1:9" ht="12.75">
      <c r="A47" s="1" t="s">
        <v>17</v>
      </c>
      <c r="B47" s="5">
        <v>2</v>
      </c>
      <c r="C47" s="4">
        <v>22</v>
      </c>
      <c r="D47" s="4">
        <v>35</v>
      </c>
      <c r="E47" s="6">
        <f t="shared" si="2"/>
        <v>0.6285714285714286</v>
      </c>
      <c r="F47" s="9">
        <v>11</v>
      </c>
      <c r="G47" s="9">
        <v>0</v>
      </c>
      <c r="H47" s="9">
        <v>11</v>
      </c>
      <c r="I47" s="6">
        <f>F47/22</f>
        <v>0.5</v>
      </c>
    </row>
    <row r="48" spans="1:9" ht="12.75">
      <c r="A48" s="1" t="s">
        <v>23</v>
      </c>
      <c r="B48" s="5">
        <v>2</v>
      </c>
      <c r="C48" s="4">
        <v>8</v>
      </c>
      <c r="D48" s="4">
        <v>35</v>
      </c>
      <c r="E48" s="6">
        <f t="shared" si="2"/>
        <v>0.22857142857142856</v>
      </c>
      <c r="F48" s="9">
        <v>7</v>
      </c>
      <c r="G48" s="9">
        <v>1</v>
      </c>
      <c r="H48" s="9"/>
      <c r="I48" s="6">
        <f>F48/8</f>
        <v>0.875</v>
      </c>
    </row>
    <row r="49" spans="1:9" ht="12.75">
      <c r="A49" s="1" t="s">
        <v>24</v>
      </c>
      <c r="B49" s="5">
        <v>2</v>
      </c>
      <c r="C49" s="4">
        <v>5</v>
      </c>
      <c r="D49" s="4">
        <v>35</v>
      </c>
      <c r="E49" s="6">
        <f t="shared" si="2"/>
        <v>0.14285714285714285</v>
      </c>
      <c r="F49" s="9">
        <v>4</v>
      </c>
      <c r="G49" s="9"/>
      <c r="H49" s="9">
        <v>1</v>
      </c>
      <c r="I49" s="6">
        <f>F49/5</f>
        <v>0.8</v>
      </c>
    </row>
    <row r="50" spans="1:9" ht="12.75">
      <c r="A50" s="1" t="s">
        <v>25</v>
      </c>
      <c r="B50" s="5">
        <v>3.5</v>
      </c>
      <c r="C50" s="4">
        <v>32</v>
      </c>
      <c r="D50" s="4">
        <v>35</v>
      </c>
      <c r="E50" s="6">
        <f>C50/D50</f>
        <v>0.9142857142857143</v>
      </c>
      <c r="F50" s="9">
        <v>16</v>
      </c>
      <c r="G50" s="9">
        <v>1</v>
      </c>
      <c r="H50" s="9">
        <v>15</v>
      </c>
      <c r="I50" s="6">
        <f>F50/16</f>
        <v>1</v>
      </c>
    </row>
    <row r="51" spans="1:5" ht="12.75">
      <c r="A51" s="1"/>
      <c r="B51" s="5"/>
      <c r="C51" s="4"/>
      <c r="D51" s="4"/>
      <c r="E51" s="6"/>
    </row>
    <row r="52" spans="1:9" ht="12.75">
      <c r="A52" s="1" t="s">
        <v>19</v>
      </c>
      <c r="B52" s="4">
        <f>COUNTA(A37:A50)</f>
        <v>14</v>
      </c>
      <c r="C52" s="4">
        <f>SUM(C37:C50)</f>
        <v>314</v>
      </c>
      <c r="D52" s="4">
        <f>SUM(D37:D50)</f>
        <v>490</v>
      </c>
      <c r="E52" s="6">
        <f>C52/D52</f>
        <v>0.6408163265306123</v>
      </c>
      <c r="F52" s="10">
        <f>SUM(F38:F50)</f>
        <v>169</v>
      </c>
      <c r="G52" s="10">
        <f>SUM(G38:G50)</f>
        <v>34</v>
      </c>
      <c r="H52" s="10">
        <f>SUM(H38:H50)</f>
        <v>111</v>
      </c>
      <c r="I52" s="8">
        <f>F52/C52</f>
        <v>0.5382165605095541</v>
      </c>
    </row>
    <row r="53" spans="2:5" ht="12.75">
      <c r="B53" s="4"/>
      <c r="C53" s="4"/>
      <c r="D53" s="4"/>
      <c r="E53" s="4"/>
    </row>
    <row r="54" spans="1:5" ht="12.75">
      <c r="A54" s="1" t="s">
        <v>26</v>
      </c>
      <c r="B54" s="4"/>
      <c r="C54" s="4"/>
      <c r="D54" s="4"/>
      <c r="E54" s="4"/>
    </row>
    <row r="55" spans="1:9" ht="12.75">
      <c r="A55" s="2"/>
      <c r="B55" s="2"/>
      <c r="C55" s="2" t="s">
        <v>6</v>
      </c>
      <c r="D55" s="2" t="s">
        <v>7</v>
      </c>
      <c r="E55" s="2" t="s">
        <v>3</v>
      </c>
      <c r="I55" s="2" t="s">
        <v>3</v>
      </c>
    </row>
    <row r="56" spans="1:9" ht="12.75">
      <c r="A56" s="3" t="s">
        <v>0</v>
      </c>
      <c r="B56" s="3" t="s">
        <v>1</v>
      </c>
      <c r="C56" s="3" t="s">
        <v>5</v>
      </c>
      <c r="D56" s="3" t="s">
        <v>2</v>
      </c>
      <c r="E56" s="3" t="s">
        <v>4</v>
      </c>
      <c r="F56" s="3" t="s">
        <v>36</v>
      </c>
      <c r="G56" s="3" t="s">
        <v>37</v>
      </c>
      <c r="H56" s="3" t="s">
        <v>41</v>
      </c>
      <c r="I56" s="3" t="s">
        <v>38</v>
      </c>
    </row>
    <row r="57" spans="1:9" ht="12.75">
      <c r="A57" s="1" t="s">
        <v>9</v>
      </c>
      <c r="B57" s="5">
        <v>3</v>
      </c>
      <c r="C57" s="4">
        <v>28</v>
      </c>
      <c r="D57" s="4">
        <v>35</v>
      </c>
      <c r="E57" s="6">
        <f>C57/D57</f>
        <v>0.8</v>
      </c>
      <c r="F57" s="9"/>
      <c r="G57" s="9"/>
      <c r="H57" s="9"/>
      <c r="I57" s="6"/>
    </row>
    <row r="58" spans="1:9" ht="12.75">
      <c r="A58" s="1" t="s">
        <v>27</v>
      </c>
      <c r="B58" s="5">
        <v>3</v>
      </c>
      <c r="C58" s="4">
        <v>31</v>
      </c>
      <c r="D58" s="4">
        <v>35</v>
      </c>
      <c r="E58" s="6">
        <f aca="true" t="shared" si="3" ref="E58:E66">C58/D58</f>
        <v>0.8857142857142857</v>
      </c>
      <c r="F58" s="9">
        <v>24</v>
      </c>
      <c r="G58" s="9">
        <v>23</v>
      </c>
      <c r="H58" s="9">
        <v>12</v>
      </c>
      <c r="I58" s="6">
        <f>F58/59</f>
        <v>0.4067796610169492</v>
      </c>
    </row>
    <row r="59" spans="1:9" ht="12.75">
      <c r="A59" s="1" t="s">
        <v>10</v>
      </c>
      <c r="B59" s="5">
        <v>3</v>
      </c>
      <c r="C59" s="4">
        <v>36</v>
      </c>
      <c r="D59" s="4">
        <v>35</v>
      </c>
      <c r="E59" s="6">
        <f t="shared" si="3"/>
        <v>1.0285714285714285</v>
      </c>
      <c r="F59" s="9"/>
      <c r="G59" s="9"/>
      <c r="H59" s="9"/>
      <c r="I59" s="6"/>
    </row>
    <row r="60" spans="1:9" ht="12.75">
      <c r="A60" s="1" t="s">
        <v>11</v>
      </c>
      <c r="B60" s="5">
        <v>3</v>
      </c>
      <c r="C60" s="4">
        <v>28</v>
      </c>
      <c r="D60" s="4">
        <v>35</v>
      </c>
      <c r="E60" s="6">
        <f t="shared" si="3"/>
        <v>0.8</v>
      </c>
      <c r="F60" s="9"/>
      <c r="G60" s="9"/>
      <c r="H60" s="9"/>
      <c r="I60" s="6"/>
    </row>
    <row r="61" spans="1:9" ht="12.75">
      <c r="A61" s="1" t="s">
        <v>12</v>
      </c>
      <c r="B61" s="5">
        <v>3</v>
      </c>
      <c r="C61" s="4">
        <v>29</v>
      </c>
      <c r="D61" s="4">
        <v>35</v>
      </c>
      <c r="E61" s="6">
        <f t="shared" si="3"/>
        <v>0.8285714285714286</v>
      </c>
      <c r="F61" s="9">
        <v>61</v>
      </c>
      <c r="G61" s="9">
        <v>20</v>
      </c>
      <c r="H61" s="9">
        <v>11</v>
      </c>
      <c r="I61" s="6">
        <f>F61/92</f>
        <v>0.6630434782608695</v>
      </c>
    </row>
    <row r="62" spans="1:9" ht="12.75">
      <c r="A62" s="1" t="s">
        <v>13</v>
      </c>
      <c r="B62" s="5">
        <v>4</v>
      </c>
      <c r="C62" s="4">
        <v>16</v>
      </c>
      <c r="D62" s="4">
        <v>35</v>
      </c>
      <c r="E62" s="6">
        <f t="shared" si="3"/>
        <v>0.45714285714285713</v>
      </c>
      <c r="F62" s="9">
        <v>4</v>
      </c>
      <c r="G62" s="9">
        <v>7</v>
      </c>
      <c r="H62" s="9">
        <v>5</v>
      </c>
      <c r="I62" s="6">
        <f>F62/16</f>
        <v>0.25</v>
      </c>
    </row>
    <row r="63" spans="1:9" ht="12.75">
      <c r="A63" s="1" t="s">
        <v>14</v>
      </c>
      <c r="B63" s="5">
        <v>4</v>
      </c>
      <c r="C63" s="4">
        <v>39</v>
      </c>
      <c r="D63" s="4">
        <v>35</v>
      </c>
      <c r="E63" s="6">
        <f t="shared" si="3"/>
        <v>1.1142857142857143</v>
      </c>
      <c r="F63" s="9"/>
      <c r="G63" s="9"/>
      <c r="H63" s="9"/>
      <c r="I63" s="6"/>
    </row>
    <row r="64" spans="1:9" ht="12.75">
      <c r="A64" s="1" t="s">
        <v>15</v>
      </c>
      <c r="B64" s="5">
        <v>4</v>
      </c>
      <c r="C64" s="4">
        <v>26</v>
      </c>
      <c r="D64" s="4">
        <v>35</v>
      </c>
      <c r="E64" s="6">
        <f t="shared" si="3"/>
        <v>0.7428571428571429</v>
      </c>
      <c r="F64" s="9">
        <v>23</v>
      </c>
      <c r="G64" s="9">
        <v>15</v>
      </c>
      <c r="H64" s="9">
        <v>27</v>
      </c>
      <c r="I64" s="6">
        <f>F64/65</f>
        <v>0.35384615384615387</v>
      </c>
    </row>
    <row r="65" spans="1:9" ht="12.75">
      <c r="A65" s="1" t="s">
        <v>21</v>
      </c>
      <c r="B65" s="5">
        <v>4</v>
      </c>
      <c r="C65" s="4">
        <v>19</v>
      </c>
      <c r="D65" s="4">
        <v>35</v>
      </c>
      <c r="E65" s="6">
        <f t="shared" si="3"/>
        <v>0.5428571428571428</v>
      </c>
      <c r="F65" s="9">
        <v>15</v>
      </c>
      <c r="G65" s="9">
        <v>4</v>
      </c>
      <c r="H65" s="9"/>
      <c r="I65" s="6">
        <f>F65/19</f>
        <v>0.7894736842105263</v>
      </c>
    </row>
    <row r="66" spans="1:9" ht="12.75">
      <c r="A66" s="1" t="s">
        <v>17</v>
      </c>
      <c r="B66" s="5">
        <v>4</v>
      </c>
      <c r="C66" s="4">
        <v>18</v>
      </c>
      <c r="D66" s="4">
        <v>35</v>
      </c>
      <c r="E66" s="6">
        <f t="shared" si="3"/>
        <v>0.5142857142857142</v>
      </c>
      <c r="F66" s="9">
        <v>7</v>
      </c>
      <c r="G66" s="9"/>
      <c r="H66" s="9">
        <v>11</v>
      </c>
      <c r="I66" s="6">
        <f>F66/18</f>
        <v>0.3888888888888889</v>
      </c>
    </row>
    <row r="67" spans="1:5" ht="12.75">
      <c r="A67" s="1"/>
      <c r="B67" s="5"/>
      <c r="C67" s="4"/>
      <c r="D67" s="4"/>
      <c r="E67" s="6"/>
    </row>
    <row r="68" spans="1:9" ht="12.75">
      <c r="A68" s="1" t="s">
        <v>19</v>
      </c>
      <c r="B68" s="4">
        <f>COUNTA(A57:A66)</f>
        <v>10</v>
      </c>
      <c r="C68" s="4">
        <f>SUM(C57:C66)</f>
        <v>270</v>
      </c>
      <c r="D68" s="4">
        <f>SUM(D57:D66)</f>
        <v>350</v>
      </c>
      <c r="E68" s="6">
        <f>C68/D68</f>
        <v>0.7714285714285715</v>
      </c>
      <c r="F68" s="10">
        <f>SUM(F54:F66)</f>
        <v>134</v>
      </c>
      <c r="G68" s="10">
        <f>SUM(G54:G66)</f>
        <v>69</v>
      </c>
      <c r="H68" s="10">
        <f>SUM(H54:H66)</f>
        <v>66</v>
      </c>
      <c r="I68" s="8">
        <f>F68/C68</f>
        <v>0.4962962962962963</v>
      </c>
    </row>
    <row r="69" spans="2:5" ht="12.75">
      <c r="B69" s="4"/>
      <c r="C69" s="4"/>
      <c r="D69" s="4"/>
      <c r="E69" s="4"/>
    </row>
    <row r="70" spans="1:5" ht="12.75">
      <c r="A70" s="1" t="s">
        <v>28</v>
      </c>
      <c r="B70" s="4"/>
      <c r="C70" s="4"/>
      <c r="D70" s="4"/>
      <c r="E70" s="4"/>
    </row>
    <row r="71" spans="1:9" ht="12.75">
      <c r="A71" s="2"/>
      <c r="B71" s="2"/>
      <c r="C71" s="2" t="s">
        <v>6</v>
      </c>
      <c r="D71" s="2" t="s">
        <v>7</v>
      </c>
      <c r="E71" s="2" t="s">
        <v>3</v>
      </c>
      <c r="I71" s="2" t="s">
        <v>3</v>
      </c>
    </row>
    <row r="72" spans="1:9" ht="12.75">
      <c r="A72" s="3" t="s">
        <v>0</v>
      </c>
      <c r="B72" s="3" t="s">
        <v>1</v>
      </c>
      <c r="C72" s="3" t="s">
        <v>5</v>
      </c>
      <c r="D72" s="3" t="s">
        <v>2</v>
      </c>
      <c r="E72" s="3" t="s">
        <v>4</v>
      </c>
      <c r="F72" s="3" t="s">
        <v>36</v>
      </c>
      <c r="G72" s="3" t="s">
        <v>37</v>
      </c>
      <c r="H72" s="3" t="s">
        <v>41</v>
      </c>
      <c r="I72" s="3" t="s">
        <v>38</v>
      </c>
    </row>
    <row r="73" spans="1:9" ht="12.75">
      <c r="A73" s="1" t="s">
        <v>9</v>
      </c>
      <c r="B73" s="5">
        <v>3</v>
      </c>
      <c r="C73" s="4">
        <v>34</v>
      </c>
      <c r="D73" s="4">
        <v>35</v>
      </c>
      <c r="E73" s="6">
        <f>C73/D73</f>
        <v>0.9714285714285714</v>
      </c>
      <c r="F73" s="9"/>
      <c r="G73" s="9"/>
      <c r="H73" s="9"/>
      <c r="I73" s="6"/>
    </row>
    <row r="74" spans="1:9" ht="12.75">
      <c r="A74" s="1" t="s">
        <v>27</v>
      </c>
      <c r="B74" s="5">
        <v>3</v>
      </c>
      <c r="C74" s="4">
        <v>32</v>
      </c>
      <c r="D74" s="4">
        <v>35</v>
      </c>
      <c r="E74" s="6">
        <f aca="true" t="shared" si="4" ref="E74:E81">C74/D74</f>
        <v>0.9142857142857143</v>
      </c>
      <c r="F74" s="9">
        <v>33</v>
      </c>
      <c r="G74" s="9">
        <v>22</v>
      </c>
      <c r="H74" s="9">
        <v>10</v>
      </c>
      <c r="I74" s="6">
        <f>F74/66</f>
        <v>0.5</v>
      </c>
    </row>
    <row r="75" spans="1:9" ht="12.75">
      <c r="A75" s="1" t="s">
        <v>10</v>
      </c>
      <c r="B75" s="5">
        <v>3</v>
      </c>
      <c r="C75" s="4">
        <v>32</v>
      </c>
      <c r="D75" s="4">
        <v>35</v>
      </c>
      <c r="E75" s="6">
        <f t="shared" si="4"/>
        <v>0.9142857142857143</v>
      </c>
      <c r="F75" s="9"/>
      <c r="G75" s="9"/>
      <c r="H75" s="9"/>
      <c r="I75" s="6"/>
    </row>
    <row r="76" spans="1:9" ht="12.75">
      <c r="A76" s="1" t="s">
        <v>11</v>
      </c>
      <c r="B76" s="5">
        <v>3</v>
      </c>
      <c r="C76" s="4">
        <v>26</v>
      </c>
      <c r="D76" s="4">
        <v>35</v>
      </c>
      <c r="E76" s="6">
        <f t="shared" si="4"/>
        <v>0.7428571428571429</v>
      </c>
      <c r="F76" s="9"/>
      <c r="G76" s="9"/>
      <c r="H76" s="9"/>
      <c r="I76" s="6"/>
    </row>
    <row r="77" spans="1:9" ht="12.75">
      <c r="A77" s="1" t="s">
        <v>12</v>
      </c>
      <c r="B77" s="5">
        <v>3</v>
      </c>
      <c r="C77" s="4">
        <v>33</v>
      </c>
      <c r="D77" s="4">
        <v>35</v>
      </c>
      <c r="E77" s="6">
        <f t="shared" si="4"/>
        <v>0.9428571428571428</v>
      </c>
      <c r="F77" s="9">
        <v>45</v>
      </c>
      <c r="G77" s="9">
        <v>30</v>
      </c>
      <c r="H77" s="9">
        <v>16</v>
      </c>
      <c r="I77" s="6">
        <f>F77/91</f>
        <v>0.4945054945054945</v>
      </c>
    </row>
    <row r="78" spans="1:9" ht="12.75">
      <c r="A78" s="1" t="s">
        <v>14</v>
      </c>
      <c r="B78" s="5">
        <v>4</v>
      </c>
      <c r="C78" s="4">
        <v>48</v>
      </c>
      <c r="D78" s="4">
        <v>35</v>
      </c>
      <c r="E78" s="6">
        <f t="shared" si="4"/>
        <v>1.3714285714285714</v>
      </c>
      <c r="F78" s="9"/>
      <c r="G78" s="9"/>
      <c r="H78" s="9"/>
      <c r="I78" s="6"/>
    </row>
    <row r="79" spans="1:9" ht="12.75">
      <c r="A79" s="1" t="s">
        <v>30</v>
      </c>
      <c r="B79" s="5">
        <v>4</v>
      </c>
      <c r="C79" s="4">
        <v>43</v>
      </c>
      <c r="D79" s="4">
        <v>35</v>
      </c>
      <c r="E79" s="6">
        <f t="shared" si="4"/>
        <v>1.2285714285714286</v>
      </c>
      <c r="F79" s="9">
        <v>42</v>
      </c>
      <c r="G79" s="9">
        <v>22</v>
      </c>
      <c r="H79" s="9">
        <v>27</v>
      </c>
      <c r="I79" s="6">
        <f>F79/91</f>
        <v>0.46153846153846156</v>
      </c>
    </row>
    <row r="80" spans="1:9" ht="12.75">
      <c r="A80" s="1" t="s">
        <v>21</v>
      </c>
      <c r="B80" s="5">
        <v>4</v>
      </c>
      <c r="C80" s="4">
        <v>10</v>
      </c>
      <c r="D80" s="4">
        <v>35</v>
      </c>
      <c r="E80" s="6">
        <f t="shared" si="4"/>
        <v>0.2857142857142857</v>
      </c>
      <c r="F80" s="9">
        <v>4</v>
      </c>
      <c r="G80" s="9">
        <v>5</v>
      </c>
      <c r="H80" s="9">
        <v>1</v>
      </c>
      <c r="I80" s="6">
        <f>F80/10</f>
        <v>0.4</v>
      </c>
    </row>
    <row r="81" spans="1:9" ht="12.75">
      <c r="A81" s="1" t="s">
        <v>16</v>
      </c>
      <c r="B81" s="5">
        <v>4</v>
      </c>
      <c r="C81" s="4">
        <v>20</v>
      </c>
      <c r="D81" s="4">
        <v>35</v>
      </c>
      <c r="E81" s="6">
        <f t="shared" si="4"/>
        <v>0.5714285714285714</v>
      </c>
      <c r="F81" s="9">
        <v>14</v>
      </c>
      <c r="G81" s="9">
        <v>4</v>
      </c>
      <c r="H81" s="9">
        <v>2</v>
      </c>
      <c r="I81" s="6">
        <f>F81/20</f>
        <v>0.7</v>
      </c>
    </row>
    <row r="82" spans="1:9" ht="12.75">
      <c r="A82" s="1" t="s">
        <v>32</v>
      </c>
      <c r="B82" s="5">
        <v>3.5</v>
      </c>
      <c r="C82" s="4">
        <v>23</v>
      </c>
      <c r="D82" s="4">
        <v>35</v>
      </c>
      <c r="E82" s="6">
        <f>C82/D82</f>
        <v>0.6571428571428571</v>
      </c>
      <c r="F82" s="9">
        <v>8</v>
      </c>
      <c r="G82" s="9">
        <v>8</v>
      </c>
      <c r="H82" s="9">
        <v>7</v>
      </c>
      <c r="I82" s="6">
        <f>F82/23</f>
        <v>0.34782608695652173</v>
      </c>
    </row>
    <row r="83" spans="2:5" ht="12.75">
      <c r="B83" s="4"/>
      <c r="C83" s="4"/>
      <c r="D83" s="4"/>
      <c r="E83" s="4"/>
    </row>
    <row r="84" spans="1:9" ht="12.75">
      <c r="A84" s="1" t="s">
        <v>19</v>
      </c>
      <c r="B84" s="4">
        <f>COUNTA(A73:A82)</f>
        <v>10</v>
      </c>
      <c r="C84" s="4">
        <f>SUM(C73:C82)</f>
        <v>301</v>
      </c>
      <c r="D84" s="4">
        <f>SUM(D73:D82)</f>
        <v>350</v>
      </c>
      <c r="E84" s="6">
        <f>C84/D84</f>
        <v>0.86</v>
      </c>
      <c r="F84" s="10">
        <f>SUM(F70:F82)</f>
        <v>146</v>
      </c>
      <c r="G84" s="10">
        <f>SUM(G70:G82)</f>
        <v>91</v>
      </c>
      <c r="H84" s="10">
        <f>SUM(H70:H82)</f>
        <v>63</v>
      </c>
      <c r="I84" s="8">
        <f>F84/C84</f>
        <v>0.4850498338870432</v>
      </c>
    </row>
    <row r="85" spans="2:5" ht="12.75">
      <c r="B85" s="4"/>
      <c r="C85" s="4"/>
      <c r="D85" s="4"/>
      <c r="E85" s="4"/>
    </row>
    <row r="86" spans="1:5" ht="12.75">
      <c r="A86" s="1" t="s">
        <v>31</v>
      </c>
      <c r="B86" s="4"/>
      <c r="C86" s="4"/>
      <c r="D86" s="4"/>
      <c r="E86" s="4"/>
    </row>
    <row r="87" spans="1:9" ht="12.75">
      <c r="A87" s="2"/>
      <c r="B87" s="2"/>
      <c r="C87" s="2" t="s">
        <v>6</v>
      </c>
      <c r="D87" s="2" t="s">
        <v>7</v>
      </c>
      <c r="E87" s="2" t="s">
        <v>3</v>
      </c>
      <c r="I87" s="2" t="s">
        <v>3</v>
      </c>
    </row>
    <row r="88" spans="1:9" ht="12.75">
      <c r="A88" s="3" t="s">
        <v>0</v>
      </c>
      <c r="B88" s="3" t="s">
        <v>1</v>
      </c>
      <c r="C88" s="3" t="s">
        <v>5</v>
      </c>
      <c r="D88" s="3" t="s">
        <v>2</v>
      </c>
      <c r="E88" s="3" t="s">
        <v>4</v>
      </c>
      <c r="F88" s="3" t="s">
        <v>36</v>
      </c>
      <c r="G88" s="3" t="s">
        <v>37</v>
      </c>
      <c r="H88" s="3" t="s">
        <v>41</v>
      </c>
      <c r="I88" s="3" t="s">
        <v>38</v>
      </c>
    </row>
    <row r="89" spans="1:9" ht="12.75">
      <c r="A89" s="1" t="s">
        <v>9</v>
      </c>
      <c r="B89" s="5">
        <v>3</v>
      </c>
      <c r="C89" s="4">
        <v>45</v>
      </c>
      <c r="D89" s="4">
        <v>35</v>
      </c>
      <c r="E89" s="6">
        <f>C89/D89</f>
        <v>1.2857142857142858</v>
      </c>
      <c r="I89" s="6"/>
    </row>
    <row r="90" spans="1:9" ht="12.75">
      <c r="A90" s="1" t="s">
        <v>29</v>
      </c>
      <c r="B90" s="5">
        <v>3</v>
      </c>
      <c r="C90" s="4">
        <v>37</v>
      </c>
      <c r="D90" s="4">
        <v>35</v>
      </c>
      <c r="E90" s="6">
        <f aca="true" t="shared" si="5" ref="E90:E98">C90/D90</f>
        <v>1.0571428571428572</v>
      </c>
      <c r="F90" s="9">
        <v>28</v>
      </c>
      <c r="G90" s="9">
        <v>22</v>
      </c>
      <c r="H90" s="9">
        <v>31</v>
      </c>
      <c r="I90" s="6">
        <f>F90/82</f>
        <v>0.34146341463414637</v>
      </c>
    </row>
    <row r="91" spans="1:9" ht="12.75">
      <c r="A91" s="1" t="s">
        <v>10</v>
      </c>
      <c r="B91" s="5">
        <v>3</v>
      </c>
      <c r="C91" s="4">
        <v>29</v>
      </c>
      <c r="D91" s="4">
        <v>35</v>
      </c>
      <c r="E91" s="6">
        <f t="shared" si="5"/>
        <v>0.8285714285714286</v>
      </c>
      <c r="F91" s="9"/>
      <c r="G91" s="9"/>
      <c r="H91" s="9"/>
      <c r="I91" s="6"/>
    </row>
    <row r="92" spans="1:9" ht="12.75">
      <c r="A92" s="1" t="s">
        <v>11</v>
      </c>
      <c r="B92" s="5">
        <v>3</v>
      </c>
      <c r="C92" s="4">
        <v>32</v>
      </c>
      <c r="D92" s="4">
        <v>35</v>
      </c>
      <c r="E92" s="6">
        <f t="shared" si="5"/>
        <v>0.9142857142857143</v>
      </c>
      <c r="F92" s="9"/>
      <c r="G92" s="9"/>
      <c r="H92" s="9"/>
      <c r="I92" s="6"/>
    </row>
    <row r="93" spans="1:9" ht="12.75">
      <c r="A93" s="1" t="s">
        <v>12</v>
      </c>
      <c r="B93" s="5">
        <v>3</v>
      </c>
      <c r="C93" s="4">
        <v>36</v>
      </c>
      <c r="D93" s="4">
        <v>35</v>
      </c>
      <c r="E93" s="6">
        <f t="shared" si="5"/>
        <v>1.0285714285714285</v>
      </c>
      <c r="F93" s="9">
        <v>57</v>
      </c>
      <c r="G93" s="9">
        <v>22</v>
      </c>
      <c r="H93" s="9">
        <v>18</v>
      </c>
      <c r="I93" s="6">
        <f>F93/97</f>
        <v>0.5876288659793815</v>
      </c>
    </row>
    <row r="94" spans="1:9" ht="12.75">
      <c r="A94" s="1" t="s">
        <v>13</v>
      </c>
      <c r="B94" s="5">
        <v>4</v>
      </c>
      <c r="C94" s="4">
        <v>18</v>
      </c>
      <c r="D94" s="4">
        <v>35</v>
      </c>
      <c r="E94" s="6">
        <f t="shared" si="5"/>
        <v>0.5142857142857142</v>
      </c>
      <c r="F94" s="9">
        <v>10</v>
      </c>
      <c r="G94" s="9">
        <v>3</v>
      </c>
      <c r="H94" s="9">
        <v>5</v>
      </c>
      <c r="I94" s="6">
        <f>F94/18</f>
        <v>0.5555555555555556</v>
      </c>
    </row>
    <row r="95" spans="1:9" ht="12.75">
      <c r="A95" s="1" t="s">
        <v>14</v>
      </c>
      <c r="B95" s="5">
        <v>4</v>
      </c>
      <c r="C95" s="4">
        <v>26</v>
      </c>
      <c r="D95" s="4">
        <v>35</v>
      </c>
      <c r="E95" s="6">
        <f t="shared" si="5"/>
        <v>0.7428571428571429</v>
      </c>
      <c r="F95" s="9"/>
      <c r="G95" s="9"/>
      <c r="H95" s="9"/>
      <c r="I95" s="6"/>
    </row>
    <row r="96" spans="1:9" ht="12.75">
      <c r="A96" s="1" t="s">
        <v>30</v>
      </c>
      <c r="B96" s="5">
        <v>4</v>
      </c>
      <c r="C96" s="4">
        <v>38</v>
      </c>
      <c r="D96" s="4">
        <v>35</v>
      </c>
      <c r="E96" s="6">
        <f t="shared" si="5"/>
        <v>1.0857142857142856</v>
      </c>
      <c r="F96" s="9">
        <v>27</v>
      </c>
      <c r="G96" s="9">
        <v>24</v>
      </c>
      <c r="H96" s="9">
        <v>13</v>
      </c>
      <c r="I96" s="6">
        <f>F96/64</f>
        <v>0.421875</v>
      </c>
    </row>
    <row r="97" spans="1:9" ht="12.75">
      <c r="A97" s="1" t="s">
        <v>21</v>
      </c>
      <c r="B97" s="5">
        <v>4</v>
      </c>
      <c r="C97" s="4">
        <v>16</v>
      </c>
      <c r="D97" s="4">
        <v>35</v>
      </c>
      <c r="E97" s="6">
        <f t="shared" si="5"/>
        <v>0.45714285714285713</v>
      </c>
      <c r="F97" s="9">
        <v>7</v>
      </c>
      <c r="G97" s="9">
        <v>4</v>
      </c>
      <c r="H97" s="9">
        <v>5</v>
      </c>
      <c r="I97" s="6">
        <f>F97/16</f>
        <v>0.4375</v>
      </c>
    </row>
    <row r="98" spans="1:9" ht="12.75">
      <c r="A98" s="1" t="s">
        <v>22</v>
      </c>
      <c r="B98" s="5">
        <v>4</v>
      </c>
      <c r="C98" s="4">
        <v>14</v>
      </c>
      <c r="D98" s="4">
        <v>35</v>
      </c>
      <c r="E98" s="6">
        <f t="shared" si="5"/>
        <v>0.4</v>
      </c>
      <c r="F98" s="9">
        <v>10</v>
      </c>
      <c r="G98" s="9">
        <v>2</v>
      </c>
      <c r="H98" s="9">
        <v>2</v>
      </c>
      <c r="I98" s="6">
        <f>F98/14</f>
        <v>0.7142857142857143</v>
      </c>
    </row>
    <row r="99" spans="1:5" ht="12.75">
      <c r="A99" s="1"/>
      <c r="B99" s="5"/>
      <c r="C99" s="4"/>
      <c r="D99" s="4"/>
      <c r="E99" s="4"/>
    </row>
    <row r="100" spans="1:9" ht="12.75">
      <c r="A100" s="1" t="s">
        <v>19</v>
      </c>
      <c r="B100" s="4">
        <f>COUNTA(A89:A97)</f>
        <v>9</v>
      </c>
      <c r="C100" s="4">
        <f>SUM(C89:C98)</f>
        <v>291</v>
      </c>
      <c r="D100" s="4">
        <f>SUM(D89:D98)</f>
        <v>350</v>
      </c>
      <c r="E100" s="6">
        <f>C100/D100</f>
        <v>0.8314285714285714</v>
      </c>
      <c r="F100" s="10">
        <f>SUM(F86:F98)</f>
        <v>139</v>
      </c>
      <c r="G100" s="10">
        <f>SUM(G86:G98)</f>
        <v>77</v>
      </c>
      <c r="H100" s="10">
        <f>SUM(H86:H98)</f>
        <v>74</v>
      </c>
      <c r="I100" s="8">
        <f>F100/C100</f>
        <v>0.47766323024054985</v>
      </c>
    </row>
    <row r="101" spans="1:9" ht="12.75">
      <c r="A101" s="1"/>
      <c r="B101" s="4"/>
      <c r="C101" s="4"/>
      <c r="D101" s="4"/>
      <c r="E101" s="6"/>
      <c r="F101" s="10"/>
      <c r="G101" s="10"/>
      <c r="H101" s="10"/>
      <c r="I101" s="8"/>
    </row>
    <row r="102" spans="1:9" ht="12.75">
      <c r="A102" s="1" t="s">
        <v>42</v>
      </c>
      <c r="B102" s="7">
        <f>SUM(B15,B32,B52,B68,B84,B100)</f>
        <v>64</v>
      </c>
      <c r="C102" s="7">
        <f>SUM(C15,C32,C52,C68,C84,C100)</f>
        <v>1737</v>
      </c>
      <c r="D102" s="7">
        <f>SUM(D15,D32,D52,D68,D84,D100)</f>
        <v>2275</v>
      </c>
      <c r="E102" s="8">
        <f>C102/D102</f>
        <v>0.7635164835164835</v>
      </c>
      <c r="F102" s="10">
        <f>SUM(F15,F32,F52,F68,F84,F100)</f>
        <v>888</v>
      </c>
      <c r="G102" s="10">
        <f>SUM(G15,G32,G52,G68,G84,G100)</f>
        <v>362</v>
      </c>
      <c r="H102" s="10">
        <f>SUM(H15,H32,H52,H68,H84,H100)</f>
        <v>484</v>
      </c>
      <c r="I102" s="8">
        <f>F102/(C120)</f>
        <v>0.41321544904606794</v>
      </c>
    </row>
    <row r="103" spans="1:9" ht="12.75">
      <c r="A103" s="1" t="s">
        <v>33</v>
      </c>
      <c r="B103" s="4"/>
      <c r="C103" s="4"/>
      <c r="D103" s="4"/>
      <c r="E103" s="4"/>
      <c r="I103" s="2"/>
    </row>
    <row r="104" spans="1:9" ht="12.75">
      <c r="A104" s="2"/>
      <c r="B104" s="2"/>
      <c r="C104" s="2" t="s">
        <v>6</v>
      </c>
      <c r="D104" s="2" t="s">
        <v>7</v>
      </c>
      <c r="E104" s="2" t="s">
        <v>3</v>
      </c>
      <c r="F104" s="3"/>
      <c r="G104" s="3"/>
      <c r="H104" s="3"/>
      <c r="I104" s="3"/>
    </row>
    <row r="105" spans="1:9" ht="12.75">
      <c r="A105" s="1" t="s">
        <v>9</v>
      </c>
      <c r="B105" s="5">
        <v>3</v>
      </c>
      <c r="C105" s="4">
        <v>30</v>
      </c>
      <c r="D105" s="4">
        <v>35</v>
      </c>
      <c r="E105" s="6">
        <f>C105/D105</f>
        <v>0.8571428571428571</v>
      </c>
      <c r="F105" s="9"/>
      <c r="G105" s="9"/>
      <c r="H105" s="9"/>
      <c r="I105" s="6"/>
    </row>
    <row r="106" spans="1:9" ht="12.75">
      <c r="A106" s="1" t="s">
        <v>27</v>
      </c>
      <c r="B106" s="5">
        <v>3</v>
      </c>
      <c r="C106" s="4">
        <v>32</v>
      </c>
      <c r="D106" s="4">
        <v>35</v>
      </c>
      <c r="E106" s="6">
        <f aca="true" t="shared" si="6" ref="E106:E116">C106/D106</f>
        <v>0.9142857142857143</v>
      </c>
      <c r="F106" s="9"/>
      <c r="G106" s="9"/>
      <c r="H106" s="9"/>
      <c r="I106" s="6"/>
    </row>
    <row r="107" spans="1:9" ht="12.75">
      <c r="A107" s="1" t="s">
        <v>10</v>
      </c>
      <c r="B107" s="5">
        <v>3</v>
      </c>
      <c r="C107" s="4">
        <v>36</v>
      </c>
      <c r="D107" s="4">
        <v>35</v>
      </c>
      <c r="E107" s="6">
        <f t="shared" si="6"/>
        <v>1.0285714285714285</v>
      </c>
      <c r="F107" s="9"/>
      <c r="G107" s="9"/>
      <c r="H107" s="9"/>
      <c r="I107" s="6"/>
    </row>
    <row r="108" spans="1:9" ht="12.75">
      <c r="A108" s="1" t="s">
        <v>11</v>
      </c>
      <c r="B108" s="5">
        <v>3</v>
      </c>
      <c r="C108" s="4">
        <v>37</v>
      </c>
      <c r="D108" s="4">
        <v>35</v>
      </c>
      <c r="E108" s="6">
        <f t="shared" si="6"/>
        <v>1.0571428571428572</v>
      </c>
      <c r="F108" s="9"/>
      <c r="G108" s="9"/>
      <c r="H108" s="9"/>
      <c r="I108" s="6"/>
    </row>
    <row r="109" spans="1:9" ht="12.75">
      <c r="A109" s="1" t="s">
        <v>34</v>
      </c>
      <c r="B109" s="5">
        <v>3</v>
      </c>
      <c r="C109" s="4">
        <v>48</v>
      </c>
      <c r="D109" s="4">
        <v>35</v>
      </c>
      <c r="E109" s="6">
        <f t="shared" si="6"/>
        <v>1.3714285714285714</v>
      </c>
      <c r="F109" s="9"/>
      <c r="G109" s="9"/>
      <c r="H109" s="9"/>
      <c r="I109" s="6"/>
    </row>
    <row r="110" spans="1:9" ht="12.75">
      <c r="A110" s="1" t="s">
        <v>13</v>
      </c>
      <c r="B110" s="5">
        <v>4</v>
      </c>
      <c r="C110" s="4">
        <v>35</v>
      </c>
      <c r="D110" s="4">
        <v>35</v>
      </c>
      <c r="E110" s="6">
        <f t="shared" si="6"/>
        <v>1</v>
      </c>
      <c r="F110" s="9"/>
      <c r="G110" s="9"/>
      <c r="H110" s="9"/>
      <c r="I110" s="6"/>
    </row>
    <row r="111" spans="1:9" ht="12.75">
      <c r="A111" s="1" t="s">
        <v>14</v>
      </c>
      <c r="B111" s="5">
        <v>4</v>
      </c>
      <c r="C111" s="4">
        <v>44</v>
      </c>
      <c r="D111" s="4">
        <v>35</v>
      </c>
      <c r="E111" s="6">
        <f t="shared" si="6"/>
        <v>1.2571428571428571</v>
      </c>
      <c r="F111" s="9"/>
      <c r="G111" s="9"/>
      <c r="H111" s="9"/>
      <c r="I111" s="6"/>
    </row>
    <row r="112" spans="1:9" ht="12.75">
      <c r="A112" s="1" t="s">
        <v>15</v>
      </c>
      <c r="B112" s="5">
        <v>4</v>
      </c>
      <c r="C112" s="4">
        <v>49</v>
      </c>
      <c r="D112" s="4">
        <v>35</v>
      </c>
      <c r="E112" s="6">
        <f t="shared" si="6"/>
        <v>1.4</v>
      </c>
      <c r="F112" s="9"/>
      <c r="G112" s="9"/>
      <c r="H112" s="9"/>
      <c r="I112" s="6"/>
    </row>
    <row r="113" spans="1:9" ht="12.75">
      <c r="A113" s="1" t="s">
        <v>21</v>
      </c>
      <c r="B113" s="5">
        <v>4</v>
      </c>
      <c r="C113" s="4">
        <v>19</v>
      </c>
      <c r="D113" s="4">
        <v>35</v>
      </c>
      <c r="E113" s="6">
        <f t="shared" si="6"/>
        <v>0.5428571428571428</v>
      </c>
      <c r="F113" s="9"/>
      <c r="G113" s="9"/>
      <c r="H113" s="9"/>
      <c r="I113" s="6"/>
    </row>
    <row r="114" spans="1:9" ht="12.75">
      <c r="A114" s="1" t="s">
        <v>16</v>
      </c>
      <c r="B114" s="5">
        <v>4</v>
      </c>
      <c r="C114" s="4">
        <v>9</v>
      </c>
      <c r="D114" s="4">
        <v>35</v>
      </c>
      <c r="E114" s="6">
        <f t="shared" si="6"/>
        <v>0.2571428571428571</v>
      </c>
      <c r="F114" s="9"/>
      <c r="G114" s="9"/>
      <c r="H114" s="9"/>
      <c r="I114" s="6"/>
    </row>
    <row r="115" spans="1:9" ht="12.75">
      <c r="A115" s="1" t="s">
        <v>17</v>
      </c>
      <c r="B115" s="5">
        <v>2</v>
      </c>
      <c r="C115" s="4">
        <v>34</v>
      </c>
      <c r="D115" s="4">
        <v>35</v>
      </c>
      <c r="E115" s="6">
        <f>C115/D115</f>
        <v>0.9714285714285714</v>
      </c>
      <c r="F115" s="9"/>
      <c r="G115" s="9"/>
      <c r="H115" s="9"/>
      <c r="I115" s="6"/>
    </row>
    <row r="116" spans="1:9" ht="12.75">
      <c r="A116" s="1" t="s">
        <v>32</v>
      </c>
      <c r="B116" s="5">
        <v>3.5</v>
      </c>
      <c r="C116" s="4">
        <v>39</v>
      </c>
      <c r="D116" s="4">
        <v>35</v>
      </c>
      <c r="E116" s="6">
        <f t="shared" si="6"/>
        <v>1.1142857142857143</v>
      </c>
      <c r="F116" s="9"/>
      <c r="G116" s="9"/>
      <c r="H116" s="9"/>
      <c r="I116" s="6"/>
    </row>
    <row r="117" spans="2:5" ht="12.75">
      <c r="B117" s="4"/>
      <c r="C117" s="4"/>
      <c r="D117" s="4"/>
      <c r="E117" s="4"/>
    </row>
    <row r="118" spans="1:5" ht="12.75">
      <c r="A118" s="1" t="s">
        <v>19</v>
      </c>
      <c r="B118" s="4">
        <f>COUNTA(A105:A116)</f>
        <v>12</v>
      </c>
      <c r="C118" s="4">
        <f>SUM(C105:C116)</f>
        <v>412</v>
      </c>
      <c r="D118" s="4">
        <f>SUM(D105:D116)</f>
        <v>420</v>
      </c>
      <c r="E118" s="6">
        <f>C118/D118</f>
        <v>0.9809523809523809</v>
      </c>
    </row>
    <row r="119" spans="2:5" ht="12.75">
      <c r="B119" s="4"/>
      <c r="C119" s="4"/>
      <c r="D119" s="4"/>
      <c r="E119" s="4"/>
    </row>
    <row r="120" spans="1:5" ht="12.75">
      <c r="A120" s="1" t="s">
        <v>35</v>
      </c>
      <c r="B120" s="7">
        <f>SUM(B15,C123,B32,B52,B68,B84,B100,B118)</f>
        <v>76</v>
      </c>
      <c r="C120" s="7">
        <f>SUM(C15,C32,C52,C68,C84,C100,C118)</f>
        <v>2149</v>
      </c>
      <c r="D120" s="7">
        <f>SUM(D15,D123,D32,C52,D68,D84,D100,D118)</f>
        <v>2519</v>
      </c>
      <c r="E120" s="8">
        <f>C120/D120</f>
        <v>0.8531163159984121</v>
      </c>
    </row>
    <row r="121" spans="2:5" ht="12.75">
      <c r="B121" s="4"/>
      <c r="C121" s="4"/>
      <c r="D121" s="4"/>
      <c r="E121" s="4"/>
    </row>
    <row r="122" spans="2:6" ht="12.75">
      <c r="B122" s="4"/>
      <c r="C122" s="4"/>
      <c r="D122" s="4"/>
      <c r="E122" s="4"/>
      <c r="F122" s="11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  <row r="156" spans="2:5" ht="12.75">
      <c r="B156" s="4"/>
      <c r="C156" s="4"/>
      <c r="D156" s="4"/>
      <c r="E156" s="4"/>
    </row>
    <row r="157" spans="2:5" ht="12.75">
      <c r="B157" s="4"/>
      <c r="C157" s="4"/>
      <c r="D157" s="4"/>
      <c r="E157" s="4"/>
    </row>
    <row r="158" spans="2:5" ht="12.75">
      <c r="B158" s="4"/>
      <c r="C158" s="4"/>
      <c r="D158" s="4"/>
      <c r="E158" s="4"/>
    </row>
    <row r="159" spans="2:5" ht="12.75">
      <c r="B159" s="4"/>
      <c r="C159" s="4"/>
      <c r="D159" s="4"/>
      <c r="E159" s="4"/>
    </row>
    <row r="160" spans="2:5" ht="12.75">
      <c r="B160" s="4"/>
      <c r="C160" s="4"/>
      <c r="D160" s="4"/>
      <c r="E160" s="4"/>
    </row>
    <row r="161" spans="2:5" ht="12.75">
      <c r="B161" s="4"/>
      <c r="C161" s="4"/>
      <c r="D161" s="4"/>
      <c r="E161" s="4"/>
    </row>
    <row r="162" spans="2:5" ht="12.75">
      <c r="B162" s="4"/>
      <c r="C162" s="4"/>
      <c r="D162" s="4"/>
      <c r="E162" s="4"/>
    </row>
    <row r="163" spans="2:5" ht="12.75">
      <c r="B163" s="4"/>
      <c r="C163" s="4"/>
      <c r="D163" s="4"/>
      <c r="E163" s="4"/>
    </row>
    <row r="164" spans="2:5" ht="12.75">
      <c r="B164" s="4"/>
      <c r="C164" s="4"/>
      <c r="D164" s="4"/>
      <c r="E164" s="4"/>
    </row>
  </sheetData>
  <sheetProtection/>
  <printOptions/>
  <pageMargins left="0.75" right="0.75" top="0.5" bottom="0.5" header="0.5" footer="0.5"/>
  <pageSetup horizontalDpi="300" verticalDpi="300" orientation="landscape" r:id="rId1"/>
  <rowBreaks count="3" manualBreakCount="3">
    <brk id="32" max="255" man="1"/>
    <brk id="69" max="255" man="1"/>
    <brk id="102" max="255" man="1"/>
  </rowBreaks>
  <ignoredErrors>
    <ignoredError sqref="E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Desmond Chun</dc:creator>
  <cp:keywords/>
  <dc:description/>
  <cp:lastModifiedBy>chabot </cp:lastModifiedBy>
  <cp:lastPrinted>2009-03-07T06:39:50Z</cp:lastPrinted>
  <dcterms:created xsi:type="dcterms:W3CDTF">2009-03-01T21:35:06Z</dcterms:created>
  <dcterms:modified xsi:type="dcterms:W3CDTF">2009-03-21T02:06:48Z</dcterms:modified>
  <cp:category/>
  <cp:version/>
  <cp:contentType/>
  <cp:contentStatus/>
</cp:coreProperties>
</file>